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mair HP laptop D Drive\Learn Accounting Finance\Youtube\Video - Graphs and Charts for Financial analysis\"/>
    </mc:Choice>
  </mc:AlternateContent>
  <xr:revisionPtr revIDLastSave="0" documentId="13_ncr:1_{FD1F7761-E0AA-4782-9B8B-0C6C51F07A71}" xr6:coauthVersionLast="47" xr6:coauthVersionMax="47" xr10:uidLastSave="{00000000-0000-0000-0000-000000000000}"/>
  <bookViews>
    <workbookView xWindow="12" yWindow="12" windowWidth="23016" windowHeight="12216" xr2:uid="{0F47419D-9EC1-4763-B543-E4959A721E28}"/>
  </bookViews>
  <sheets>
    <sheet name="1. Revenue and GP" sheetId="1" r:id="rId1"/>
    <sheet name="1a. Rev and GP Bubble" sheetId="8" r:id="rId2"/>
    <sheet name="2. Revenue and GP Trend" sheetId="2" r:id="rId3"/>
    <sheet name="3. Department expenses" sheetId="3" r:id="rId4"/>
    <sheet name="4. Marketing Expenses " sheetId="4" r:id="rId5"/>
    <sheet name="5. Forecast Chart" sheetId="6" r:id="rId6"/>
    <sheet name="6. Scatter Plot" sheetId="7" r:id="rId7"/>
  </sheets>
  <definedNames>
    <definedName name="_xlchart.v5.0" hidden="1">'4. Marketing Expenses '!$B$13:$B$22</definedName>
    <definedName name="_xlchart.v5.1" hidden="1">'4. Marketing Expenses '!$C$13:$C$22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8" l="1"/>
  <c r="E5" i="8"/>
  <c r="E6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3" i="8"/>
  <c r="D28" i="8"/>
  <c r="C28" i="8"/>
  <c r="C38" i="6"/>
  <c r="E28" i="8" l="1"/>
  <c r="C23" i="4"/>
  <c r="C21" i="4"/>
  <c r="C20" i="4"/>
  <c r="C19" i="4"/>
  <c r="C18" i="4"/>
  <c r="C17" i="4"/>
  <c r="C16" i="4"/>
  <c r="C15" i="4"/>
  <c r="C14" i="4"/>
  <c r="C22" i="4"/>
  <c r="B22" i="4"/>
  <c r="B21" i="4"/>
  <c r="B20" i="4"/>
  <c r="B19" i="4"/>
  <c r="B18" i="4"/>
  <c r="B17" i="4"/>
  <c r="B16" i="4"/>
  <c r="B15" i="4"/>
  <c r="B14" i="4"/>
  <c r="C13" i="4"/>
  <c r="B13" i="4"/>
  <c r="E5" i="3"/>
  <c r="E6" i="3"/>
  <c r="E7" i="3"/>
  <c r="E8" i="3"/>
  <c r="E9" i="3"/>
  <c r="E10" i="3"/>
  <c r="E4" i="3"/>
  <c r="M12" i="2"/>
  <c r="M11" i="2"/>
  <c r="M10" i="2"/>
  <c r="T12" i="2"/>
  <c r="V12" i="2"/>
  <c r="AD12" i="2"/>
  <c r="AH12" i="2"/>
  <c r="AJ12" i="2"/>
  <c r="AL12" i="2"/>
  <c r="N12" i="2"/>
  <c r="B11" i="2"/>
  <c r="B10" i="2"/>
  <c r="AK12" i="2"/>
  <c r="AC12" i="2"/>
  <c r="U12" i="2"/>
  <c r="AF12" i="2"/>
  <c r="AE12" i="2"/>
  <c r="AB12" i="2"/>
  <c r="Z12" i="2"/>
  <c r="X12" i="2"/>
  <c r="W12" i="2"/>
  <c r="R12" i="2"/>
  <c r="P12" i="2"/>
  <c r="O12" i="2"/>
  <c r="AI12" i="2"/>
  <c r="AG12" i="2"/>
  <c r="AA12" i="2"/>
  <c r="Y12" i="2"/>
  <c r="S12" i="2"/>
  <c r="Q12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E10" i="1"/>
  <c r="E9" i="1"/>
  <c r="E8" i="1"/>
  <c r="E7" i="1"/>
  <c r="E6" i="1"/>
  <c r="E5" i="1"/>
  <c r="E4" i="1"/>
  <c r="D10" i="1"/>
  <c r="C10" i="1"/>
  <c r="C39" i="6"/>
  <c r="C47" i="6"/>
  <c r="C49" i="6"/>
  <c r="C50" i="6"/>
  <c r="C40" i="6"/>
  <c r="C48" i="6"/>
  <c r="C41" i="6"/>
  <c r="C42" i="6"/>
  <c r="C43" i="6"/>
  <c r="C46" i="6"/>
  <c r="C44" i="6"/>
  <c r="C45" i="6"/>
  <c r="E45" i="6"/>
  <c r="D45" i="6"/>
  <c r="E43" i="6"/>
  <c r="D40" i="6"/>
  <c r="D39" i="6"/>
  <c r="D49" i="6"/>
  <c r="D44" i="6"/>
  <c r="D42" i="6"/>
  <c r="D50" i="6"/>
  <c r="E40" i="6"/>
  <c r="E44" i="6"/>
  <c r="E42" i="6"/>
  <c r="E50" i="6"/>
  <c r="D47" i="6"/>
  <c r="E39" i="6"/>
  <c r="E46" i="6"/>
  <c r="E41" i="6"/>
  <c r="E49" i="6"/>
  <c r="D41" i="6"/>
  <c r="D46" i="6"/>
  <c r="E38" i="6"/>
  <c r="E48" i="6"/>
  <c r="E47" i="6"/>
  <c r="D38" i="6"/>
  <c r="D48" i="6"/>
  <c r="D43" i="6"/>
</calcChain>
</file>

<file path=xl/sharedStrings.xml><?xml version="1.0" encoding="utf-8"?>
<sst xmlns="http://schemas.openxmlformats.org/spreadsheetml/2006/main" count="105" uniqueCount="93">
  <si>
    <t>Revenue $</t>
  </si>
  <si>
    <t>Gross Profit $</t>
  </si>
  <si>
    <t>Gross Profit %</t>
  </si>
  <si>
    <t>Other</t>
  </si>
  <si>
    <t>BikeEase</t>
  </si>
  <si>
    <t>RideFlow</t>
  </si>
  <si>
    <t>PedalPro</t>
  </si>
  <si>
    <t>SpinHub</t>
  </si>
  <si>
    <t>UrbanGlide</t>
  </si>
  <si>
    <t>BikeEase Revenue</t>
  </si>
  <si>
    <t>BikeEase GP</t>
  </si>
  <si>
    <t>BikeEase GP%</t>
  </si>
  <si>
    <t>TTM</t>
  </si>
  <si>
    <t>Department</t>
  </si>
  <si>
    <t>Current Year ($)</t>
  </si>
  <si>
    <t>Budget CY ($)</t>
  </si>
  <si>
    <t>Sales</t>
  </si>
  <si>
    <t>Marketing</t>
  </si>
  <si>
    <t>Distribution</t>
  </si>
  <si>
    <t>Admin</t>
  </si>
  <si>
    <t>HR</t>
  </si>
  <si>
    <t>IT</t>
  </si>
  <si>
    <t>Finance</t>
  </si>
  <si>
    <t>Var vs Bud</t>
  </si>
  <si>
    <t>Salaries and benefits</t>
  </si>
  <si>
    <t>Travel</t>
  </si>
  <si>
    <t>Exhibitions</t>
  </si>
  <si>
    <t>Advertising</t>
  </si>
  <si>
    <t>Supplies</t>
  </si>
  <si>
    <t xml:space="preserve">Subscriptions </t>
  </si>
  <si>
    <t>Training</t>
  </si>
  <si>
    <t>Others</t>
  </si>
  <si>
    <t>Timeline</t>
  </si>
  <si>
    <t>Forecast(BikeEase Revenue)</t>
  </si>
  <si>
    <t>Lower Confidence Bound(BikeEase Revenue)</t>
  </si>
  <si>
    <t>Upper Confidence Bound(BikeEase Revenue)</t>
  </si>
  <si>
    <t>Sales Rep</t>
  </si>
  <si>
    <t>Sales ($)</t>
  </si>
  <si>
    <t>Commission Amount ($)</t>
  </si>
  <si>
    <t>Wei Li</t>
  </si>
  <si>
    <t>Aisha Khan</t>
  </si>
  <si>
    <t>Raj Patel</t>
  </si>
  <si>
    <t>Svetlana Ivanov</t>
  </si>
  <si>
    <t>Emily Davis</t>
  </si>
  <si>
    <t>Sophia Miller</t>
  </si>
  <si>
    <t>Connor Johnson</t>
  </si>
  <si>
    <t>Olivia Taylor</t>
  </si>
  <si>
    <t>Ethan Martinez</t>
  </si>
  <si>
    <t>Aiden Hall</t>
  </si>
  <si>
    <t>Christopher White</t>
  </si>
  <si>
    <t>Ananya Gupta</t>
  </si>
  <si>
    <t>Dmitri Kuznetsov</t>
  </si>
  <si>
    <t>Samantha Lee</t>
  </si>
  <si>
    <t>Aarav Singh</t>
  </si>
  <si>
    <t>Grace Walker</t>
  </si>
  <si>
    <t>Daniel Moore</t>
  </si>
  <si>
    <t>Lily Lewis</t>
  </si>
  <si>
    <t>James Taylor</t>
  </si>
  <si>
    <t>Mia Johnson</t>
  </si>
  <si>
    <t>Spinify</t>
  </si>
  <si>
    <t>VelocityZoom</t>
  </si>
  <si>
    <t>UrbanSprint</t>
  </si>
  <si>
    <t>PedalCraft</t>
  </si>
  <si>
    <t>CycleGlide</t>
  </si>
  <si>
    <t>ThriveRides</t>
  </si>
  <si>
    <t>SwiftCycle</t>
  </si>
  <si>
    <t>EcoPedal</t>
  </si>
  <si>
    <t>SpinVibe</t>
  </si>
  <si>
    <t>RidePulse</t>
  </si>
  <si>
    <t>UrbanSpin</t>
  </si>
  <si>
    <t>GlideHub</t>
  </si>
  <si>
    <t>MomentumBike</t>
  </si>
  <si>
    <t>SkyCycle</t>
  </si>
  <si>
    <t>SwiftGlide</t>
  </si>
  <si>
    <t>TerraRides</t>
  </si>
  <si>
    <t>ZoomCycle</t>
  </si>
  <si>
    <t>VeloCraft</t>
  </si>
  <si>
    <t>UrbanFlow</t>
  </si>
  <si>
    <t>EcoWheel</t>
  </si>
  <si>
    <t>Customer</t>
  </si>
  <si>
    <t xml:space="preserve">Connect: </t>
  </si>
  <si>
    <t xml:space="preserve">Email: </t>
  </si>
  <si>
    <t xml:space="preserve">learnaf@outlook.com </t>
  </si>
  <si>
    <t xml:space="preserve">Youtube: </t>
  </si>
  <si>
    <t>https://www.youtube.com/@LearnAccountingFinance</t>
  </si>
  <si>
    <t xml:space="preserve">Instagram: </t>
  </si>
  <si>
    <t>https://www.instagram.com/learnaccountingfinance</t>
  </si>
  <si>
    <t xml:space="preserve">Facebook: </t>
  </si>
  <si>
    <t>https://www.facebook.com/profile.php?id=100063564513161</t>
  </si>
  <si>
    <t xml:space="preserve">Tiktok: </t>
  </si>
  <si>
    <t>https://www.tiktok.com/@learnaccountingfinance</t>
  </si>
  <si>
    <t xml:space="preserve">Website: </t>
  </si>
  <si>
    <t>https://learnaccountingfinance.com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</si>
</sst>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0.0%"/>
    <numFmt numFmtId="166" formatCode="_(&quot;$&quot;* #,##0.0_);_(&quot;$&quot;* \(#,##0.0\);_(&quot;$&quot;* &quot;-&quot;??_);_(@_)"/>
    <numFmt numFmtId="167" formatCode="_(* #,##0_);_(* \(#,##0\);_(* &quot;-&quot;??_);_(@_)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4" tint="-0.249977111117893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164" fontId="0" fillId="0" borderId="0" xfId="2" applyNumberFormat="1" applyFont="1"/>
    <xf numFmtId="165" fontId="0" fillId="0" borderId="0" xfId="3" applyNumberFormat="1" applyFont="1"/>
    <xf numFmtId="164" fontId="2" fillId="0" borderId="0" xfId="2" applyNumberFormat="1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0" fillId="0" borderId="0" xfId="3" applyNumberFormat="1" applyFont="1" applyAlignment="1">
      <alignment horizontal="center"/>
    </xf>
    <xf numFmtId="165" fontId="2" fillId="0" borderId="0" xfId="3" applyNumberFormat="1" applyFont="1" applyAlignment="1">
      <alignment horizontal="center"/>
    </xf>
    <xf numFmtId="17" fontId="2" fillId="0" borderId="0" xfId="0" applyNumberFormat="1" applyFont="1" applyAlignment="1">
      <alignment horizontal="center"/>
    </xf>
    <xf numFmtId="17" fontId="2" fillId="0" borderId="0" xfId="0" applyNumberFormat="1" applyFont="1"/>
    <xf numFmtId="44" fontId="0" fillId="0" borderId="0" xfId="2" applyFont="1"/>
    <xf numFmtId="164" fontId="0" fillId="0" borderId="0" xfId="0" applyNumberFormat="1"/>
    <xf numFmtId="167" fontId="0" fillId="0" borderId="0" xfId="1" applyNumberFormat="1" applyFont="1" applyAlignment="1">
      <alignment horizontal="center"/>
    </xf>
    <xf numFmtId="164" fontId="2" fillId="0" borderId="0" xfId="0" applyNumberFormat="1" applyFont="1"/>
    <xf numFmtId="167" fontId="2" fillId="0" borderId="0" xfId="1" applyNumberFormat="1" applyFont="1" applyAlignment="1">
      <alignment horizontal="center"/>
    </xf>
    <xf numFmtId="167" fontId="0" fillId="0" borderId="0" xfId="0" applyNumberFormat="1"/>
    <xf numFmtId="17" fontId="0" fillId="0" borderId="0" xfId="0" applyNumberFormat="1"/>
    <xf numFmtId="9" fontId="0" fillId="0" borderId="0" xfId="3" applyFont="1"/>
    <xf numFmtId="166" fontId="2" fillId="0" borderId="0" xfId="0" applyNumberFormat="1" applyFont="1"/>
    <xf numFmtId="44" fontId="0" fillId="0" borderId="0" xfId="0" applyNumberFormat="1"/>
    <xf numFmtId="9" fontId="2" fillId="0" borderId="0" xfId="3" applyFont="1"/>
    <xf numFmtId="0" fontId="4" fillId="0" borderId="0" xfId="0" applyFont="1"/>
    <xf numFmtId="0" fontId="0" fillId="0" borderId="0" xfId="0" applyFont="1"/>
    <xf numFmtId="0" fontId="3" fillId="0" borderId="0" xfId="4" applyFont="1"/>
  </cellXfs>
  <cellStyles count="5">
    <cellStyle name="Comma" xfId="1" builtinId="3"/>
    <cellStyle name="Currency" xfId="2" builtinId="4"/>
    <cellStyle name="Hyperlink" xfId="4" builtinId="8"/>
    <cellStyle name="Normal" xfId="0" builtinId="0"/>
    <cellStyle name="Percent" xfId="3" builtinId="5"/>
  </cellStyles>
  <dxfs count="4"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22" formatCode="mmm/yy"/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C86410-814E-4E7F-9C3D-EA6B858E9A1A}" name="Table1" displayName="Table1" ref="A1:E50" totalsRowShown="0">
  <autoFilter ref="A1:E50" xr:uid="{E6C86410-814E-4E7F-9C3D-EA6B858E9A1A}"/>
  <tableColumns count="5">
    <tableColumn id="1" xr3:uid="{95496218-A4ED-4E21-BC7C-6025BC2FF77C}" name="Timeline" dataDxfId="3"/>
    <tableColumn id="2" xr3:uid="{D93263A5-8BA2-491B-86E9-CEA6B29F28A4}" name="BikeEase Revenue"/>
    <tableColumn id="3" xr3:uid="{EA9D8E3C-4F97-4040-BD58-6B81575E45D1}" name="Forecast(BikeEase Revenue)" dataDxfId="2">
      <calculatedColumnFormula>_xlfn.FORECAST.ETS(A2,$B$2:$B$37,$A$2:$A$37,1,1)</calculatedColumnFormula>
    </tableColumn>
    <tableColumn id="4" xr3:uid="{3435931F-2AAB-4BEC-B00A-3FD2977E027F}" name="Lower Confidence Bound(BikeEase Revenue)" dataDxfId="1">
      <calculatedColumnFormula>C2-_xlfn.FORECAST.ETS.CONFINT(A2,$B$2:$B$37,$A$2:$A$37,0.95,1,1)</calculatedColumnFormula>
    </tableColumn>
    <tableColumn id="5" xr3:uid="{5895937B-5FAB-4533-A87D-58EC89F68C1A}" name="Upper Confidence Bound(BikeEase Revenue)" dataDxfId="0">
      <calculatedColumnFormula>C2+_xlfn.FORECAST.ETS.CONFINT(A2,$B$2:$B$37,$A$2:$A$37,0.95,1,1)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profile.php?id=100063564513161" TargetMode="External"/><Relationship Id="rId2" Type="http://schemas.openxmlformats.org/officeDocument/2006/relationships/hyperlink" Target="https://www.instagram.com/learnaccountingfinance" TargetMode="External"/><Relationship Id="rId1" Type="http://schemas.openxmlformats.org/officeDocument/2006/relationships/hyperlink" Target="https://www.youtube.com/@LearnAccountingFinance" TargetMode="External"/><Relationship Id="rId6" Type="http://schemas.openxmlformats.org/officeDocument/2006/relationships/hyperlink" Target="mailto:learnaf@outlook.com" TargetMode="External"/><Relationship Id="rId5" Type="http://schemas.openxmlformats.org/officeDocument/2006/relationships/hyperlink" Target="https://learnaccountingfinance.com/" TargetMode="External"/><Relationship Id="rId4" Type="http://schemas.openxmlformats.org/officeDocument/2006/relationships/hyperlink" Target="https://www.tiktok.com/@learnaccountingfinance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CD256-C93F-4266-8349-E55CDEBE11FE}">
  <dimension ref="B3:F20"/>
  <sheetViews>
    <sheetView tabSelected="1" topLeftCell="B1" zoomScale="130" zoomScaleNormal="130" workbookViewId="0">
      <selection activeCell="B3" sqref="B3"/>
    </sheetView>
  </sheetViews>
  <sheetFormatPr defaultRowHeight="14.4" x14ac:dyDescent="0.3"/>
  <cols>
    <col min="2" max="2" width="11.21875" customWidth="1"/>
    <col min="3" max="3" width="11.44140625" bestFit="1" customWidth="1"/>
    <col min="4" max="4" width="12" bestFit="1" customWidth="1"/>
    <col min="5" max="5" width="12.5546875" bestFit="1" customWidth="1"/>
  </cols>
  <sheetData>
    <row r="3" spans="2:6" x14ac:dyDescent="0.3">
      <c r="C3" s="5" t="s">
        <v>0</v>
      </c>
      <c r="D3" s="5" t="s">
        <v>1</v>
      </c>
      <c r="E3" s="5" t="s">
        <v>2</v>
      </c>
      <c r="F3" s="6"/>
    </row>
    <row r="4" spans="2:6" x14ac:dyDescent="0.3">
      <c r="B4" t="s">
        <v>4</v>
      </c>
      <c r="C4" s="2">
        <v>755569</v>
      </c>
      <c r="D4" s="2">
        <v>210426.5</v>
      </c>
      <c r="E4" s="7">
        <f>D4/C4</f>
        <v>0.27850070609037691</v>
      </c>
    </row>
    <row r="5" spans="2:6" x14ac:dyDescent="0.3">
      <c r="B5" t="s">
        <v>5</v>
      </c>
      <c r="C5" s="2">
        <v>566676.75</v>
      </c>
      <c r="D5" s="2">
        <v>183829.93769999998</v>
      </c>
      <c r="E5" s="7">
        <f t="shared" ref="E5:E10" si="0">D5/C5</f>
        <v>0.32439999999999997</v>
      </c>
    </row>
    <row r="6" spans="2:6" x14ac:dyDescent="0.3">
      <c r="B6" t="s">
        <v>8</v>
      </c>
      <c r="C6" s="2">
        <v>340006.05</v>
      </c>
      <c r="D6" s="2">
        <v>107577.91422000001</v>
      </c>
      <c r="E6" s="7">
        <f t="shared" si="0"/>
        <v>0.31640000000000001</v>
      </c>
    </row>
    <row r="7" spans="2:6" x14ac:dyDescent="0.3">
      <c r="B7" t="s">
        <v>6</v>
      </c>
      <c r="C7" s="2">
        <v>272004.84000000003</v>
      </c>
      <c r="D7" s="2">
        <v>43248.769560000008</v>
      </c>
      <c r="E7" s="7">
        <f t="shared" si="0"/>
        <v>0.159</v>
      </c>
    </row>
    <row r="8" spans="2:6" x14ac:dyDescent="0.3">
      <c r="B8" t="s">
        <v>7</v>
      </c>
      <c r="C8" s="2">
        <v>244804.35600000003</v>
      </c>
      <c r="D8" s="2">
        <v>94494.48141600001</v>
      </c>
      <c r="E8" s="7">
        <f t="shared" si="0"/>
        <v>0.38600000000000001</v>
      </c>
    </row>
    <row r="9" spans="2:6" x14ac:dyDescent="0.3">
      <c r="B9" t="s">
        <v>3</v>
      </c>
      <c r="C9" s="2">
        <v>1023879</v>
      </c>
      <c r="D9" s="2">
        <v>273375.69300000003</v>
      </c>
      <c r="E9" s="7">
        <f t="shared" si="0"/>
        <v>0.26700000000000002</v>
      </c>
    </row>
    <row r="10" spans="2:6" x14ac:dyDescent="0.3">
      <c r="C10" s="4">
        <f>SUM(C4:C9)</f>
        <v>3202939.9960000003</v>
      </c>
      <c r="D10" s="4">
        <f>SUM(D4:D9)</f>
        <v>912953.29589600023</v>
      </c>
      <c r="E10" s="8">
        <f t="shared" si="0"/>
        <v>0.28503602847263587</v>
      </c>
    </row>
    <row r="11" spans="2:6" x14ac:dyDescent="0.3">
      <c r="E11" s="6"/>
    </row>
    <row r="13" spans="2:6" x14ac:dyDescent="0.3">
      <c r="B13" s="22" t="s">
        <v>80</v>
      </c>
      <c r="C13" s="23"/>
      <c r="D13" s="23"/>
      <c r="E13" s="23"/>
    </row>
    <row r="14" spans="2:6" x14ac:dyDescent="0.3">
      <c r="B14" s="23" t="s">
        <v>81</v>
      </c>
      <c r="C14" s="24" t="s">
        <v>82</v>
      </c>
      <c r="D14" s="23"/>
      <c r="E14" s="23"/>
    </row>
    <row r="15" spans="2:6" x14ac:dyDescent="0.3">
      <c r="B15" s="23" t="s">
        <v>83</v>
      </c>
      <c r="C15" s="24" t="s">
        <v>84</v>
      </c>
      <c r="D15" s="23"/>
      <c r="E15" s="23"/>
    </row>
    <row r="16" spans="2:6" x14ac:dyDescent="0.3">
      <c r="B16" s="23" t="s">
        <v>85</v>
      </c>
      <c r="C16" s="24" t="s">
        <v>86</v>
      </c>
      <c r="D16" s="23"/>
      <c r="E16" s="23"/>
    </row>
    <row r="17" spans="2:5" x14ac:dyDescent="0.3">
      <c r="B17" s="23" t="s">
        <v>87</v>
      </c>
      <c r="C17" s="24" t="s">
        <v>88</v>
      </c>
      <c r="D17" s="23"/>
      <c r="E17" s="23"/>
    </row>
    <row r="18" spans="2:5" x14ac:dyDescent="0.3">
      <c r="B18" s="23" t="s">
        <v>89</v>
      </c>
      <c r="C18" s="24" t="s">
        <v>90</v>
      </c>
      <c r="D18" s="23"/>
      <c r="E18" s="23"/>
    </row>
    <row r="19" spans="2:5" x14ac:dyDescent="0.3">
      <c r="B19" s="23" t="s">
        <v>91</v>
      </c>
      <c r="C19" s="24" t="s">
        <v>92</v>
      </c>
      <c r="D19" s="23"/>
      <c r="E19" s="23"/>
    </row>
    <row r="20" spans="2:5" x14ac:dyDescent="0.3">
      <c r="B20" s="23"/>
      <c r="C20" s="23"/>
      <c r="D20" s="23"/>
      <c r="E20" s="23"/>
    </row>
  </sheetData>
  <hyperlinks>
    <hyperlink ref="C15" r:id="rId1" xr:uid="{AE888681-3B8E-46AA-A110-4EC106FFA38E}"/>
    <hyperlink ref="C16" r:id="rId2" xr:uid="{A8C8424D-E91D-4E60-A04D-582FE91BBDBD}"/>
    <hyperlink ref="C17" r:id="rId3" xr:uid="{0074FDD5-4880-4F17-ABF0-A3BF5D5CA715}"/>
    <hyperlink ref="C18" r:id="rId4" xr:uid="{7DD83B42-7D80-4D2E-B1AC-50C64FEA069C}"/>
    <hyperlink ref="C19" r:id="rId5" xr:uid="{4D711B91-47EE-4748-A01C-FDB7E7880346}"/>
    <hyperlink ref="C14" r:id="rId6" xr:uid="{14343C4C-1C6B-4CEC-9792-61256C9C54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6E099-D8C4-4239-B007-AFAF2AE619CA}">
  <dimension ref="B2:F33"/>
  <sheetViews>
    <sheetView zoomScale="110" zoomScaleNormal="110" workbookViewId="0">
      <selection activeCell="F3" sqref="F3"/>
    </sheetView>
  </sheetViews>
  <sheetFormatPr defaultRowHeight="14.4" x14ac:dyDescent="0.3"/>
  <cols>
    <col min="1" max="1" width="4.44140625" customWidth="1"/>
    <col min="2" max="2" width="14.6640625" customWidth="1"/>
    <col min="3" max="3" width="13.21875" bestFit="1" customWidth="1"/>
    <col min="4" max="4" width="12.21875" bestFit="1" customWidth="1"/>
    <col min="5" max="5" width="13.6640625" bestFit="1" customWidth="1"/>
  </cols>
  <sheetData>
    <row r="2" spans="2:6" x14ac:dyDescent="0.3">
      <c r="B2" s="1" t="s">
        <v>79</v>
      </c>
      <c r="C2" s="5" t="s">
        <v>0</v>
      </c>
      <c r="D2" s="5" t="s">
        <v>1</v>
      </c>
      <c r="E2" s="5" t="s">
        <v>2</v>
      </c>
      <c r="F2" s="5"/>
    </row>
    <row r="3" spans="2:6" x14ac:dyDescent="0.3">
      <c r="B3" t="s">
        <v>4</v>
      </c>
      <c r="C3" s="2">
        <v>755569</v>
      </c>
      <c r="D3" s="2">
        <v>210426.5</v>
      </c>
      <c r="E3" s="18">
        <f>D3/C3</f>
        <v>0.27850070609037691</v>
      </c>
    </row>
    <row r="4" spans="2:6" x14ac:dyDescent="0.3">
      <c r="B4" t="s">
        <v>5</v>
      </c>
      <c r="C4" s="2">
        <v>566676.75</v>
      </c>
      <c r="D4" s="2">
        <v>183829.93769999998</v>
      </c>
      <c r="E4" s="18">
        <f t="shared" ref="E4:E28" si="0">D4/C4</f>
        <v>0.32439999999999997</v>
      </c>
    </row>
    <row r="5" spans="2:6" x14ac:dyDescent="0.3">
      <c r="B5" t="s">
        <v>8</v>
      </c>
      <c r="C5" s="2">
        <v>340006.05</v>
      </c>
      <c r="D5" s="2">
        <v>107577.91422000001</v>
      </c>
      <c r="E5" s="18">
        <f t="shared" si="0"/>
        <v>0.31640000000000001</v>
      </c>
    </row>
    <row r="6" spans="2:6" x14ac:dyDescent="0.3">
      <c r="B6" t="s">
        <v>6</v>
      </c>
      <c r="C6" s="2">
        <v>272004.84000000003</v>
      </c>
      <c r="D6" s="2">
        <v>43248.769560000008</v>
      </c>
      <c r="E6" s="18">
        <f t="shared" si="0"/>
        <v>0.159</v>
      </c>
    </row>
    <row r="7" spans="2:6" x14ac:dyDescent="0.3">
      <c r="B7" t="s">
        <v>7</v>
      </c>
      <c r="C7" s="2">
        <v>244804.35600000003</v>
      </c>
      <c r="D7" s="2">
        <v>94494.48141600001</v>
      </c>
      <c r="E7" s="18">
        <f t="shared" si="0"/>
        <v>0.38600000000000001</v>
      </c>
    </row>
    <row r="8" spans="2:6" x14ac:dyDescent="0.3">
      <c r="B8" t="s">
        <v>59</v>
      </c>
      <c r="C8" s="2">
        <v>13243.85070030828</v>
      </c>
      <c r="D8" s="2">
        <v>4298.0021702863378</v>
      </c>
      <c r="E8" s="18">
        <f t="shared" si="0"/>
        <v>0.32452813517342749</v>
      </c>
    </row>
    <row r="9" spans="2:6" x14ac:dyDescent="0.3">
      <c r="B9" t="s">
        <v>60</v>
      </c>
      <c r="C9" s="2">
        <v>60300.152366089482</v>
      </c>
      <c r="D9" s="2">
        <v>24292.670894119321</v>
      </c>
      <c r="E9" s="18">
        <f t="shared" si="0"/>
        <v>0.40286251262908246</v>
      </c>
    </row>
    <row r="10" spans="2:6" x14ac:dyDescent="0.3">
      <c r="B10" t="s">
        <v>61</v>
      </c>
      <c r="C10" s="2">
        <v>55521.124461654057</v>
      </c>
      <c r="D10" s="2">
        <v>9319.7415435891526</v>
      </c>
      <c r="E10" s="18">
        <f t="shared" si="0"/>
        <v>0.16785938026211769</v>
      </c>
    </row>
    <row r="11" spans="2:6" x14ac:dyDescent="0.3">
      <c r="B11" t="s">
        <v>62</v>
      </c>
      <c r="C11" s="2">
        <v>11981.816146903973</v>
      </c>
      <c r="D11" s="2">
        <v>5497.444636412758</v>
      </c>
      <c r="E11" s="18">
        <f t="shared" si="0"/>
        <v>0.4588156393831217</v>
      </c>
    </row>
    <row r="12" spans="2:6" x14ac:dyDescent="0.3">
      <c r="B12" t="s">
        <v>63</v>
      </c>
      <c r="C12" s="2">
        <v>72608.52437257531</v>
      </c>
      <c r="D12" s="2">
        <v>28438.71777349717</v>
      </c>
      <c r="E12" s="18">
        <f t="shared" si="0"/>
        <v>0.39167188727827457</v>
      </c>
    </row>
    <row r="13" spans="2:6" x14ac:dyDescent="0.3">
      <c r="B13" t="s">
        <v>64</v>
      </c>
      <c r="C13" s="2">
        <v>75122.430035851605</v>
      </c>
      <c r="D13" s="2">
        <v>21016.674249337244</v>
      </c>
      <c r="E13" s="18">
        <f t="shared" si="0"/>
        <v>0.27976563377019614</v>
      </c>
    </row>
    <row r="14" spans="2:6" x14ac:dyDescent="0.3">
      <c r="B14" t="s">
        <v>65</v>
      </c>
      <c r="C14" s="2">
        <v>75749.470312910678</v>
      </c>
      <c r="D14" s="2">
        <v>21192.098569848113</v>
      </c>
      <c r="E14" s="18">
        <f t="shared" si="0"/>
        <v>0.27976563377019614</v>
      </c>
    </row>
    <row r="15" spans="2:6" x14ac:dyDescent="0.3">
      <c r="B15" t="s">
        <v>66</v>
      </c>
      <c r="C15" s="2">
        <v>24764.334888614881</v>
      </c>
      <c r="D15" s="2">
        <v>13302.162902420585</v>
      </c>
      <c r="E15" s="18">
        <f t="shared" si="0"/>
        <v>0.5371500168387765</v>
      </c>
    </row>
    <row r="16" spans="2:6" x14ac:dyDescent="0.3">
      <c r="B16" t="s">
        <v>67</v>
      </c>
      <c r="C16" s="2">
        <v>49840.201415937758</v>
      </c>
      <c r="D16" s="2">
        <v>13943.575536364055</v>
      </c>
      <c r="E16" s="18">
        <f t="shared" si="0"/>
        <v>0.27976563377019614</v>
      </c>
    </row>
    <row r="17" spans="2:5" x14ac:dyDescent="0.3">
      <c r="B17" t="s">
        <v>68</v>
      </c>
      <c r="C17" s="2">
        <v>53005.009354131609</v>
      </c>
      <c r="D17" s="2">
        <v>6524.7512153796742</v>
      </c>
      <c r="E17" s="18">
        <f t="shared" si="0"/>
        <v>0.1230968788588863</v>
      </c>
    </row>
    <row r="18" spans="2:5" x14ac:dyDescent="0.3">
      <c r="B18" t="s">
        <v>69</v>
      </c>
      <c r="C18" s="2">
        <v>32389.126982099227</v>
      </c>
      <c r="D18" s="2">
        <v>1812.2729274820699</v>
      </c>
      <c r="E18" s="18">
        <f t="shared" si="0"/>
        <v>5.5953126754039219E-2</v>
      </c>
    </row>
    <row r="19" spans="2:5" x14ac:dyDescent="0.3">
      <c r="B19" t="s">
        <v>70</v>
      </c>
      <c r="C19" s="2">
        <v>81847.094543451996</v>
      </c>
      <c r="D19" s="2">
        <v>14654.722737406728</v>
      </c>
      <c r="E19" s="18">
        <f t="shared" si="0"/>
        <v>0.17905000561292556</v>
      </c>
    </row>
    <row r="20" spans="2:5" x14ac:dyDescent="0.3">
      <c r="B20" t="s">
        <v>71</v>
      </c>
      <c r="C20" s="2">
        <v>18052.043268792961</v>
      </c>
      <c r="D20" s="2">
        <v>9696.6553458064627</v>
      </c>
      <c r="E20" s="18">
        <f t="shared" si="0"/>
        <v>0.53715001683877661</v>
      </c>
    </row>
    <row r="21" spans="2:5" x14ac:dyDescent="0.3">
      <c r="B21" t="s">
        <v>72</v>
      </c>
      <c r="C21" s="2">
        <v>39860.141756051118</v>
      </c>
      <c r="D21" s="2">
        <v>11151.4978205515</v>
      </c>
      <c r="E21" s="18">
        <f t="shared" si="0"/>
        <v>0.27976563377019614</v>
      </c>
    </row>
    <row r="22" spans="2:5" x14ac:dyDescent="0.3">
      <c r="B22" t="s">
        <v>73</v>
      </c>
      <c r="C22" s="2">
        <v>64995.663278020205</v>
      </c>
      <c r="D22" s="2">
        <v>13092.158109088503</v>
      </c>
      <c r="E22" s="18">
        <f t="shared" si="0"/>
        <v>0.20143125631454123</v>
      </c>
    </row>
    <row r="23" spans="2:5" x14ac:dyDescent="0.3">
      <c r="B23" t="s">
        <v>74</v>
      </c>
      <c r="C23" s="2">
        <v>86881.976091592282</v>
      </c>
      <c r="D23" s="2">
        <v>11667.163730146245</v>
      </c>
      <c r="E23" s="18">
        <f t="shared" si="0"/>
        <v>0.13428750420969415</v>
      </c>
    </row>
    <row r="24" spans="2:5" x14ac:dyDescent="0.3">
      <c r="B24" t="s">
        <v>75</v>
      </c>
      <c r="C24" s="2">
        <v>61617.423025647688</v>
      </c>
      <c r="D24" s="2">
        <v>35855.949800437738</v>
      </c>
      <c r="E24" s="18">
        <f t="shared" si="0"/>
        <v>0.58191251824200807</v>
      </c>
    </row>
    <row r="25" spans="2:5" x14ac:dyDescent="0.3">
      <c r="B25" t="s">
        <v>76</v>
      </c>
      <c r="C25" s="2">
        <v>35458.045040009907</v>
      </c>
      <c r="D25" s="2">
        <v>4761.5723725778553</v>
      </c>
      <c r="E25" s="18">
        <f t="shared" si="0"/>
        <v>0.13428750420969415</v>
      </c>
    </row>
    <row r="26" spans="2:5" x14ac:dyDescent="0.3">
      <c r="B26" t="s">
        <v>77</v>
      </c>
      <c r="C26" s="2">
        <v>60919.238643862394</v>
      </c>
      <c r="D26" s="2">
        <v>18406.558160637825</v>
      </c>
      <c r="E26" s="18">
        <f t="shared" si="0"/>
        <v>0.30214688447181182</v>
      </c>
    </row>
    <row r="27" spans="2:5" x14ac:dyDescent="0.3">
      <c r="B27" t="s">
        <v>78</v>
      </c>
      <c r="C27" s="2">
        <v>49721.333315494565</v>
      </c>
      <c r="D27" s="2">
        <v>4451.3025046107214</v>
      </c>
      <c r="E27" s="18">
        <f t="shared" si="0"/>
        <v>8.9525002806462764E-2</v>
      </c>
    </row>
    <row r="28" spans="2:5" x14ac:dyDescent="0.3">
      <c r="C28" s="19">
        <f>SUM(C3:C27)</f>
        <v>3202939.9959999998</v>
      </c>
      <c r="D28" s="19">
        <f>SUM(D3:D27)</f>
        <v>912953.29589600058</v>
      </c>
      <c r="E28" s="21">
        <f t="shared" si="0"/>
        <v>0.28503602847263598</v>
      </c>
    </row>
    <row r="29" spans="2:5" x14ac:dyDescent="0.3">
      <c r="E29" s="18"/>
    </row>
    <row r="30" spans="2:5" x14ac:dyDescent="0.3">
      <c r="D30" s="20"/>
    </row>
    <row r="32" spans="2:5" x14ac:dyDescent="0.3">
      <c r="C32" s="2"/>
      <c r="D32" s="2"/>
    </row>
    <row r="33" spans="3:4" x14ac:dyDescent="0.3">
      <c r="C33" s="4"/>
      <c r="D33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8E288-E9DB-452C-812F-DDF58745DD86}">
  <dimension ref="B3:AL12"/>
  <sheetViews>
    <sheetView zoomScale="120" zoomScaleNormal="120" workbookViewId="0">
      <selection activeCell="N10" sqref="N10"/>
    </sheetView>
  </sheetViews>
  <sheetFormatPr defaultRowHeight="14.4" x14ac:dyDescent="0.3"/>
  <cols>
    <col min="2" max="2" width="15.88671875" bestFit="1" customWidth="1"/>
    <col min="13" max="13" width="17.21875" customWidth="1"/>
    <col min="14" max="38" width="12.44140625" bestFit="1" customWidth="1"/>
  </cols>
  <sheetData>
    <row r="3" spans="2:38" x14ac:dyDescent="0.3">
      <c r="C3" s="9">
        <v>44197</v>
      </c>
      <c r="D3" s="9">
        <v>44228</v>
      </c>
      <c r="E3" s="9">
        <v>44256</v>
      </c>
      <c r="F3" s="9">
        <v>44287</v>
      </c>
      <c r="G3" s="9">
        <v>44317</v>
      </c>
      <c r="H3" s="9">
        <v>44348</v>
      </c>
      <c r="I3" s="9">
        <v>44378</v>
      </c>
      <c r="J3" s="9">
        <v>44409</v>
      </c>
      <c r="K3" s="9">
        <v>44440</v>
      </c>
      <c r="L3" s="9">
        <v>44470</v>
      </c>
      <c r="M3" s="9">
        <v>44501</v>
      </c>
      <c r="N3" s="9">
        <v>44531</v>
      </c>
      <c r="O3" s="9">
        <v>44562</v>
      </c>
      <c r="P3" s="9">
        <v>44593</v>
      </c>
      <c r="Q3" s="9">
        <v>44621</v>
      </c>
      <c r="R3" s="9">
        <v>44652</v>
      </c>
      <c r="S3" s="9">
        <v>44682</v>
      </c>
      <c r="T3" s="9">
        <v>44713</v>
      </c>
      <c r="U3" s="9">
        <v>44743</v>
      </c>
      <c r="V3" s="9">
        <v>44774</v>
      </c>
      <c r="W3" s="9">
        <v>44805</v>
      </c>
      <c r="X3" s="9">
        <v>44835</v>
      </c>
      <c r="Y3" s="9">
        <v>44866</v>
      </c>
      <c r="Z3" s="9">
        <v>44896</v>
      </c>
      <c r="AA3" s="9">
        <v>44927</v>
      </c>
      <c r="AB3" s="9">
        <v>44958</v>
      </c>
      <c r="AC3" s="9">
        <v>44986</v>
      </c>
      <c r="AD3" s="9">
        <v>45017</v>
      </c>
      <c r="AE3" s="9">
        <v>45047</v>
      </c>
      <c r="AF3" s="9">
        <v>45078</v>
      </c>
      <c r="AG3" s="9">
        <v>45108</v>
      </c>
      <c r="AH3" s="9">
        <v>45139</v>
      </c>
      <c r="AI3" s="9">
        <v>45170</v>
      </c>
      <c r="AJ3" s="9">
        <v>45200</v>
      </c>
      <c r="AK3" s="9">
        <v>45231</v>
      </c>
      <c r="AL3" s="9">
        <v>45261</v>
      </c>
    </row>
    <row r="4" spans="2:38" x14ac:dyDescent="0.3">
      <c r="B4" t="s">
        <v>9</v>
      </c>
      <c r="C4" s="2">
        <v>47889</v>
      </c>
      <c r="D4" s="2">
        <v>46000</v>
      </c>
      <c r="E4" s="2">
        <v>52349</v>
      </c>
      <c r="F4" s="2">
        <v>45894</v>
      </c>
      <c r="G4" s="2">
        <v>50683</v>
      </c>
      <c r="H4" s="2">
        <v>46864</v>
      </c>
      <c r="I4" s="2">
        <v>50460</v>
      </c>
      <c r="J4" s="2">
        <v>47117</v>
      </c>
      <c r="K4" s="2">
        <v>50764</v>
      </c>
      <c r="L4" s="2">
        <v>52228</v>
      </c>
      <c r="M4" s="2">
        <v>46808</v>
      </c>
      <c r="N4" s="2">
        <v>49697</v>
      </c>
      <c r="O4" s="2">
        <v>50164</v>
      </c>
      <c r="P4" s="2">
        <v>50562</v>
      </c>
      <c r="Q4" s="2">
        <v>54379</v>
      </c>
      <c r="R4" s="2">
        <v>51243</v>
      </c>
      <c r="S4" s="2">
        <v>58815</v>
      </c>
      <c r="T4" s="2">
        <v>53161</v>
      </c>
      <c r="U4" s="2">
        <v>53888</v>
      </c>
      <c r="V4" s="2">
        <v>54008</v>
      </c>
      <c r="W4" s="2">
        <v>58290</v>
      </c>
      <c r="X4" s="2">
        <v>56395</v>
      </c>
      <c r="Y4" s="2">
        <v>58441</v>
      </c>
      <c r="Z4" s="2">
        <v>56443</v>
      </c>
      <c r="AA4" s="2">
        <v>62558</v>
      </c>
      <c r="AB4" s="2">
        <v>67151</v>
      </c>
      <c r="AC4" s="2">
        <v>60002</v>
      </c>
      <c r="AD4" s="2">
        <v>64998</v>
      </c>
      <c r="AE4" s="2">
        <v>63858</v>
      </c>
      <c r="AF4" s="2">
        <v>62708</v>
      </c>
      <c r="AG4" s="2">
        <v>65491</v>
      </c>
      <c r="AH4" s="2">
        <v>57944</v>
      </c>
      <c r="AI4" s="2">
        <v>67536</v>
      </c>
      <c r="AJ4" s="2">
        <v>57950</v>
      </c>
      <c r="AK4" s="2">
        <v>67878</v>
      </c>
      <c r="AL4" s="2">
        <v>57495</v>
      </c>
    </row>
    <row r="5" spans="2:38" x14ac:dyDescent="0.3">
      <c r="B5" t="s">
        <v>10</v>
      </c>
      <c r="C5" s="2">
        <v>15969</v>
      </c>
      <c r="D5" s="2">
        <v>14694</v>
      </c>
      <c r="E5" s="2">
        <v>13858</v>
      </c>
      <c r="F5" s="2">
        <v>14946</v>
      </c>
      <c r="G5" s="2">
        <v>16036</v>
      </c>
      <c r="H5" s="2">
        <v>15227</v>
      </c>
      <c r="I5" s="2">
        <v>15016</v>
      </c>
      <c r="J5" s="2">
        <v>15384</v>
      </c>
      <c r="K5" s="2">
        <v>12687</v>
      </c>
      <c r="L5" s="2">
        <v>16545</v>
      </c>
      <c r="M5" s="2">
        <v>14769</v>
      </c>
      <c r="N5" s="2">
        <v>16603</v>
      </c>
      <c r="O5" s="2">
        <v>15388.099999999999</v>
      </c>
      <c r="P5" s="2">
        <v>16876.75</v>
      </c>
      <c r="Q5" s="2">
        <v>14054.88</v>
      </c>
      <c r="R5" s="2">
        <v>14120.679999999998</v>
      </c>
      <c r="S5" s="2">
        <v>13234.259999999998</v>
      </c>
      <c r="T5" s="2">
        <v>16259.19</v>
      </c>
      <c r="U5" s="2">
        <v>13969.53</v>
      </c>
      <c r="V5" s="2">
        <v>14666.1</v>
      </c>
      <c r="W5" s="2">
        <v>13311.480000000001</v>
      </c>
      <c r="X5" s="2">
        <v>17465.280000000002</v>
      </c>
      <c r="Y5" s="2">
        <v>14105.91</v>
      </c>
      <c r="Z5" s="2">
        <v>17592.12</v>
      </c>
      <c r="AA5" s="2">
        <v>20008.8</v>
      </c>
      <c r="AB5" s="2">
        <v>18077.400000000001</v>
      </c>
      <c r="AC5" s="2">
        <v>13624.12</v>
      </c>
      <c r="AD5" s="2">
        <v>19360.170000000002</v>
      </c>
      <c r="AE5" s="2">
        <v>17696.8</v>
      </c>
      <c r="AF5" s="2">
        <v>17658.080000000002</v>
      </c>
      <c r="AG5" s="2">
        <v>18953.82</v>
      </c>
      <c r="AH5" s="2">
        <v>18724.14</v>
      </c>
      <c r="AI5" s="2">
        <v>14818.71</v>
      </c>
      <c r="AJ5" s="2">
        <v>19016.32</v>
      </c>
      <c r="AK5" s="2">
        <v>19688.84</v>
      </c>
      <c r="AL5" s="2">
        <v>12799.3</v>
      </c>
    </row>
    <row r="9" spans="2:38" x14ac:dyDescent="0.3">
      <c r="B9" s="1" t="s">
        <v>12</v>
      </c>
      <c r="N9" s="10">
        <f>N3</f>
        <v>44531</v>
      </c>
      <c r="O9" s="10">
        <f t="shared" ref="O9:AL9" si="0">O3</f>
        <v>44562</v>
      </c>
      <c r="P9" s="10">
        <f t="shared" si="0"/>
        <v>44593</v>
      </c>
      <c r="Q9" s="10">
        <f t="shared" si="0"/>
        <v>44621</v>
      </c>
      <c r="R9" s="10">
        <f t="shared" si="0"/>
        <v>44652</v>
      </c>
      <c r="S9" s="10">
        <f t="shared" si="0"/>
        <v>44682</v>
      </c>
      <c r="T9" s="10">
        <f t="shared" si="0"/>
        <v>44713</v>
      </c>
      <c r="U9" s="10">
        <f t="shared" si="0"/>
        <v>44743</v>
      </c>
      <c r="V9" s="10">
        <f t="shared" si="0"/>
        <v>44774</v>
      </c>
      <c r="W9" s="10">
        <f t="shared" si="0"/>
        <v>44805</v>
      </c>
      <c r="X9" s="10">
        <f t="shared" si="0"/>
        <v>44835</v>
      </c>
      <c r="Y9" s="10">
        <f t="shared" si="0"/>
        <v>44866</v>
      </c>
      <c r="Z9" s="10">
        <f t="shared" si="0"/>
        <v>44896</v>
      </c>
      <c r="AA9" s="10">
        <f t="shared" si="0"/>
        <v>44927</v>
      </c>
      <c r="AB9" s="10">
        <f t="shared" si="0"/>
        <v>44958</v>
      </c>
      <c r="AC9" s="10">
        <f t="shared" si="0"/>
        <v>44986</v>
      </c>
      <c r="AD9" s="10">
        <f t="shared" si="0"/>
        <v>45017</v>
      </c>
      <c r="AE9" s="10">
        <f t="shared" si="0"/>
        <v>45047</v>
      </c>
      <c r="AF9" s="10">
        <f t="shared" si="0"/>
        <v>45078</v>
      </c>
      <c r="AG9" s="10">
        <f t="shared" si="0"/>
        <v>45108</v>
      </c>
      <c r="AH9" s="10">
        <f t="shared" si="0"/>
        <v>45139</v>
      </c>
      <c r="AI9" s="10">
        <f t="shared" si="0"/>
        <v>45170</v>
      </c>
      <c r="AJ9" s="10">
        <f t="shared" si="0"/>
        <v>45200</v>
      </c>
      <c r="AK9" s="10">
        <f t="shared" si="0"/>
        <v>45231</v>
      </c>
      <c r="AL9" s="10">
        <f t="shared" si="0"/>
        <v>45261</v>
      </c>
    </row>
    <row r="10" spans="2:38" x14ac:dyDescent="0.3">
      <c r="B10" t="str">
        <f>+B4</f>
        <v>BikeEase Revenue</v>
      </c>
      <c r="M10" t="str">
        <f>+B10</f>
        <v>BikeEase Revenue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</row>
    <row r="11" spans="2:38" x14ac:dyDescent="0.3">
      <c r="B11" t="str">
        <f>+B5</f>
        <v>BikeEase GP</v>
      </c>
      <c r="M11" t="str">
        <f t="shared" ref="M11:M12" si="1">+B11</f>
        <v>BikeEase GP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</row>
    <row r="12" spans="2:38" x14ac:dyDescent="0.3">
      <c r="B12" t="s">
        <v>11</v>
      </c>
      <c r="M12" t="str">
        <f t="shared" si="1"/>
        <v>BikeEase GP%</v>
      </c>
      <c r="N12" s="3" t="e">
        <f>N11/N10</f>
        <v>#DIV/0!</v>
      </c>
      <c r="O12" s="3" t="e">
        <f t="shared" ref="O12:AL12" si="2">O11/O10</f>
        <v>#DIV/0!</v>
      </c>
      <c r="P12" s="3" t="e">
        <f t="shared" si="2"/>
        <v>#DIV/0!</v>
      </c>
      <c r="Q12" s="3" t="e">
        <f t="shared" si="2"/>
        <v>#DIV/0!</v>
      </c>
      <c r="R12" s="3" t="e">
        <f t="shared" si="2"/>
        <v>#DIV/0!</v>
      </c>
      <c r="S12" s="3" t="e">
        <f t="shared" si="2"/>
        <v>#DIV/0!</v>
      </c>
      <c r="T12" s="3" t="e">
        <f t="shared" si="2"/>
        <v>#DIV/0!</v>
      </c>
      <c r="U12" s="3" t="e">
        <f t="shared" si="2"/>
        <v>#DIV/0!</v>
      </c>
      <c r="V12" s="3" t="e">
        <f t="shared" si="2"/>
        <v>#DIV/0!</v>
      </c>
      <c r="W12" s="3" t="e">
        <f t="shared" si="2"/>
        <v>#DIV/0!</v>
      </c>
      <c r="X12" s="3" t="e">
        <f t="shared" si="2"/>
        <v>#DIV/0!</v>
      </c>
      <c r="Y12" s="3" t="e">
        <f t="shared" si="2"/>
        <v>#DIV/0!</v>
      </c>
      <c r="Z12" s="3" t="e">
        <f t="shared" si="2"/>
        <v>#DIV/0!</v>
      </c>
      <c r="AA12" s="3" t="e">
        <f t="shared" si="2"/>
        <v>#DIV/0!</v>
      </c>
      <c r="AB12" s="3" t="e">
        <f t="shared" si="2"/>
        <v>#DIV/0!</v>
      </c>
      <c r="AC12" s="3" t="e">
        <f t="shared" si="2"/>
        <v>#DIV/0!</v>
      </c>
      <c r="AD12" s="3" t="e">
        <f t="shared" si="2"/>
        <v>#DIV/0!</v>
      </c>
      <c r="AE12" s="3" t="e">
        <f t="shared" si="2"/>
        <v>#DIV/0!</v>
      </c>
      <c r="AF12" s="3" t="e">
        <f t="shared" si="2"/>
        <v>#DIV/0!</v>
      </c>
      <c r="AG12" s="3" t="e">
        <f t="shared" si="2"/>
        <v>#DIV/0!</v>
      </c>
      <c r="AH12" s="3" t="e">
        <f t="shared" si="2"/>
        <v>#DIV/0!</v>
      </c>
      <c r="AI12" s="3" t="e">
        <f t="shared" si="2"/>
        <v>#DIV/0!</v>
      </c>
      <c r="AJ12" s="3" t="e">
        <f t="shared" si="2"/>
        <v>#DIV/0!</v>
      </c>
      <c r="AK12" s="3" t="e">
        <f t="shared" si="2"/>
        <v>#DIV/0!</v>
      </c>
      <c r="AL12" s="3" t="e">
        <f t="shared" si="2"/>
        <v>#DIV/0!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F76CC-74C4-499C-B5FB-E93A5787B06B}">
  <dimension ref="B3:E10"/>
  <sheetViews>
    <sheetView zoomScale="120" zoomScaleNormal="120" workbookViewId="0">
      <selection activeCell="E4" sqref="E4"/>
    </sheetView>
  </sheetViews>
  <sheetFormatPr defaultRowHeight="14.4" x14ac:dyDescent="0.3"/>
  <cols>
    <col min="2" max="2" width="11.5546875" customWidth="1"/>
    <col min="3" max="5" width="14.88671875" customWidth="1"/>
  </cols>
  <sheetData>
    <row r="3" spans="2:5" x14ac:dyDescent="0.3">
      <c r="B3" s="1" t="s">
        <v>13</v>
      </c>
      <c r="C3" s="1" t="s">
        <v>14</v>
      </c>
      <c r="D3" s="1" t="s">
        <v>15</v>
      </c>
      <c r="E3" s="5" t="s">
        <v>23</v>
      </c>
    </row>
    <row r="4" spans="2:5" x14ac:dyDescent="0.3">
      <c r="B4" t="s">
        <v>16</v>
      </c>
      <c r="C4" s="2">
        <v>2675856</v>
      </c>
      <c r="D4" s="2">
        <v>2849342</v>
      </c>
      <c r="E4" s="12">
        <f>(C4-D4)/1000</f>
        <v>-173.48599999999999</v>
      </c>
    </row>
    <row r="5" spans="2:5" x14ac:dyDescent="0.3">
      <c r="B5" t="s">
        <v>17</v>
      </c>
      <c r="C5" s="2">
        <v>1778512</v>
      </c>
      <c r="D5" s="2">
        <v>1482673</v>
      </c>
      <c r="E5" s="12">
        <f t="shared" ref="E5:E10" si="0">(C5-D5)/1000</f>
        <v>295.839</v>
      </c>
    </row>
    <row r="6" spans="2:5" x14ac:dyDescent="0.3">
      <c r="B6" t="s">
        <v>18</v>
      </c>
      <c r="C6" s="2">
        <v>3124987</v>
      </c>
      <c r="D6" s="2">
        <v>3001234</v>
      </c>
      <c r="E6" s="12">
        <f t="shared" si="0"/>
        <v>123.753</v>
      </c>
    </row>
    <row r="7" spans="2:5" x14ac:dyDescent="0.3">
      <c r="B7" t="s">
        <v>19</v>
      </c>
      <c r="C7" s="2">
        <v>1450721</v>
      </c>
      <c r="D7" s="2">
        <v>1380896</v>
      </c>
      <c r="E7" s="12">
        <f t="shared" si="0"/>
        <v>69.825000000000003</v>
      </c>
    </row>
    <row r="8" spans="2:5" x14ac:dyDescent="0.3">
      <c r="B8" t="s">
        <v>20</v>
      </c>
      <c r="C8" s="2">
        <v>825918</v>
      </c>
      <c r="D8" s="2">
        <v>920567</v>
      </c>
      <c r="E8" s="12">
        <f t="shared" si="0"/>
        <v>-94.649000000000001</v>
      </c>
    </row>
    <row r="9" spans="2:5" x14ac:dyDescent="0.3">
      <c r="B9" t="s">
        <v>21</v>
      </c>
      <c r="C9" s="2">
        <v>2150356</v>
      </c>
      <c r="D9" s="2">
        <v>2181234</v>
      </c>
      <c r="E9" s="12">
        <f t="shared" si="0"/>
        <v>-30.878</v>
      </c>
    </row>
    <row r="10" spans="2:5" x14ac:dyDescent="0.3">
      <c r="B10" t="s">
        <v>22</v>
      </c>
      <c r="C10" s="2">
        <v>1185692</v>
      </c>
      <c r="D10" s="2">
        <v>1110325</v>
      </c>
      <c r="E10" s="12">
        <f t="shared" si="0"/>
        <v>75.367000000000004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77D01-FE41-4331-962D-F596BD3A66E7}">
  <dimension ref="B2:E23"/>
  <sheetViews>
    <sheetView zoomScale="120" zoomScaleNormal="120" workbookViewId="0">
      <selection activeCell="E3" sqref="E3"/>
    </sheetView>
  </sheetViews>
  <sheetFormatPr defaultRowHeight="14.4" x14ac:dyDescent="0.3"/>
  <cols>
    <col min="2" max="2" width="18.109375" bestFit="1" customWidth="1"/>
    <col min="3" max="3" width="14" bestFit="1" customWidth="1"/>
    <col min="4" max="4" width="12.44140625" bestFit="1" customWidth="1"/>
    <col min="5" max="5" width="9.33203125" bestFit="1" customWidth="1"/>
  </cols>
  <sheetData>
    <row r="2" spans="2:5" x14ac:dyDescent="0.3">
      <c r="C2" s="1" t="s">
        <v>14</v>
      </c>
      <c r="D2" s="1" t="s">
        <v>15</v>
      </c>
      <c r="E2" s="5" t="s">
        <v>23</v>
      </c>
    </row>
    <row r="3" spans="2:5" x14ac:dyDescent="0.3">
      <c r="B3" t="s">
        <v>24</v>
      </c>
      <c r="C3" s="11">
        <v>533553.6</v>
      </c>
      <c r="D3" s="11">
        <v>538889.13599999994</v>
      </c>
      <c r="E3" s="13">
        <v>-5335.5359999999637</v>
      </c>
    </row>
    <row r="4" spans="2:5" x14ac:dyDescent="0.3">
      <c r="B4" t="s">
        <v>25</v>
      </c>
      <c r="C4" s="11">
        <v>177851.2</v>
      </c>
      <c r="D4" s="11">
        <v>71710.720000000001</v>
      </c>
      <c r="E4" s="13">
        <v>106140.48000000001</v>
      </c>
    </row>
    <row r="5" spans="2:5" x14ac:dyDescent="0.3">
      <c r="B5" t="s">
        <v>26</v>
      </c>
      <c r="C5" s="11">
        <v>160066.07999999999</v>
      </c>
      <c r="D5" s="11">
        <v>28036.343999999997</v>
      </c>
      <c r="E5" s="13">
        <v>132029.73599999998</v>
      </c>
    </row>
    <row r="6" spans="2:5" x14ac:dyDescent="0.3">
      <c r="B6" t="s">
        <v>27</v>
      </c>
      <c r="C6" s="11">
        <v>213421.44</v>
      </c>
      <c r="D6" s="11">
        <v>106710.72</v>
      </c>
      <c r="E6" s="13">
        <v>106710.72</v>
      </c>
    </row>
    <row r="7" spans="2:5" x14ac:dyDescent="0.3">
      <c r="B7" t="s">
        <v>28</v>
      </c>
      <c r="C7" s="11">
        <v>231206.56</v>
      </c>
      <c r="D7" s="11">
        <v>222400.94999999998</v>
      </c>
      <c r="E7" s="13">
        <v>8805.6100000000151</v>
      </c>
    </row>
    <row r="8" spans="2:5" x14ac:dyDescent="0.3">
      <c r="B8" t="s">
        <v>29</v>
      </c>
      <c r="C8" s="11">
        <v>142280.95999999999</v>
      </c>
      <c r="D8" s="11">
        <v>148267.30000000002</v>
      </c>
      <c r="E8" s="13">
        <v>-5986.3400000000256</v>
      </c>
    </row>
    <row r="9" spans="2:5" x14ac:dyDescent="0.3">
      <c r="B9" t="s">
        <v>30</v>
      </c>
      <c r="C9" s="11">
        <v>266776.8</v>
      </c>
      <c r="D9" s="11">
        <v>317400.95</v>
      </c>
      <c r="E9" s="13">
        <v>-50624.150000000023</v>
      </c>
    </row>
    <row r="10" spans="2:5" x14ac:dyDescent="0.3">
      <c r="B10" t="s">
        <v>31</v>
      </c>
      <c r="C10" s="11">
        <v>53355.360000000001</v>
      </c>
      <c r="D10" s="11">
        <v>49256.880000000172</v>
      </c>
      <c r="E10" s="13">
        <v>4098.4799999998286</v>
      </c>
    </row>
    <row r="11" spans="2:5" x14ac:dyDescent="0.3">
      <c r="C11" s="14">
        <v>1778512</v>
      </c>
      <c r="D11" s="14">
        <v>1482673</v>
      </c>
      <c r="E11" s="15">
        <v>295839</v>
      </c>
    </row>
    <row r="13" spans="2:5" x14ac:dyDescent="0.3">
      <c r="B13" t="str">
        <f>D2</f>
        <v>Budget CY ($)</v>
      </c>
      <c r="C13" s="12">
        <f>+D11</f>
        <v>1482673</v>
      </c>
    </row>
    <row r="14" spans="2:5" x14ac:dyDescent="0.3">
      <c r="B14" t="str">
        <f>B3</f>
        <v>Salaries and benefits</v>
      </c>
      <c r="C14" s="16">
        <f>+E3</f>
        <v>-5335.5359999999637</v>
      </c>
    </row>
    <row r="15" spans="2:5" x14ac:dyDescent="0.3">
      <c r="B15" t="str">
        <f t="shared" ref="B15:B21" si="0">B4</f>
        <v>Travel</v>
      </c>
      <c r="C15" s="16">
        <f t="shared" ref="C15:C21" si="1">+E4</f>
        <v>106140.48000000001</v>
      </c>
    </row>
    <row r="16" spans="2:5" x14ac:dyDescent="0.3">
      <c r="B16" t="str">
        <f t="shared" si="0"/>
        <v>Exhibitions</v>
      </c>
      <c r="C16" s="16">
        <f t="shared" si="1"/>
        <v>132029.73599999998</v>
      </c>
    </row>
    <row r="17" spans="2:3" x14ac:dyDescent="0.3">
      <c r="B17" t="str">
        <f t="shared" si="0"/>
        <v>Advertising</v>
      </c>
      <c r="C17" s="16">
        <f t="shared" si="1"/>
        <v>106710.72</v>
      </c>
    </row>
    <row r="18" spans="2:3" x14ac:dyDescent="0.3">
      <c r="B18" t="str">
        <f t="shared" si="0"/>
        <v>Supplies</v>
      </c>
      <c r="C18" s="16">
        <f t="shared" si="1"/>
        <v>8805.6100000000151</v>
      </c>
    </row>
    <row r="19" spans="2:3" x14ac:dyDescent="0.3">
      <c r="B19" t="str">
        <f t="shared" si="0"/>
        <v xml:space="preserve">Subscriptions </v>
      </c>
      <c r="C19" s="16">
        <f t="shared" si="1"/>
        <v>-5986.3400000000256</v>
      </c>
    </row>
    <row r="20" spans="2:3" x14ac:dyDescent="0.3">
      <c r="B20" t="str">
        <f t="shared" si="0"/>
        <v>Training</v>
      </c>
      <c r="C20" s="16">
        <f t="shared" si="1"/>
        <v>-50624.150000000023</v>
      </c>
    </row>
    <row r="21" spans="2:3" x14ac:dyDescent="0.3">
      <c r="B21" t="str">
        <f t="shared" si="0"/>
        <v>Others</v>
      </c>
      <c r="C21" s="16">
        <f t="shared" si="1"/>
        <v>4098.4799999998286</v>
      </c>
    </row>
    <row r="22" spans="2:3" x14ac:dyDescent="0.3">
      <c r="B22" t="str">
        <f>C2</f>
        <v>Current Year ($)</v>
      </c>
      <c r="C22" s="12">
        <f>+C11</f>
        <v>1778512</v>
      </c>
    </row>
    <row r="23" spans="2:3" x14ac:dyDescent="0.3">
      <c r="C23" s="12">
        <f>SUM(C13:C21)</f>
        <v>1778511.9999999998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714BC-15DA-4CEA-98A7-5464E7967228}">
  <dimension ref="A1:E50"/>
  <sheetViews>
    <sheetView workbookViewId="0">
      <pane xSplit="1" ySplit="1" topLeftCell="B35" activePane="bottomRight" state="frozen"/>
      <selection pane="topRight" activeCell="B1" sqref="B1"/>
      <selection pane="bottomLeft" activeCell="A2" sqref="A2"/>
      <selection pane="bottomRight" activeCell="I19" sqref="I19"/>
    </sheetView>
  </sheetViews>
  <sheetFormatPr defaultRowHeight="14.4" x14ac:dyDescent="0.3"/>
  <cols>
    <col min="1" max="1" width="10.109375" customWidth="1"/>
    <col min="2" max="2" width="17.77734375" customWidth="1"/>
    <col min="3" max="3" width="26.33203125" customWidth="1"/>
    <col min="4" max="4" width="39.33203125" customWidth="1"/>
    <col min="5" max="5" width="39.5546875" customWidth="1"/>
  </cols>
  <sheetData>
    <row r="1" spans="1:5" x14ac:dyDescent="0.3">
      <c r="A1" t="s">
        <v>32</v>
      </c>
      <c r="B1" t="s">
        <v>9</v>
      </c>
      <c r="C1" t="s">
        <v>33</v>
      </c>
      <c r="D1" t="s">
        <v>34</v>
      </c>
      <c r="E1" t="s">
        <v>35</v>
      </c>
    </row>
    <row r="2" spans="1:5" x14ac:dyDescent="0.3">
      <c r="A2" s="17">
        <v>44197</v>
      </c>
      <c r="B2" s="12">
        <v>47889</v>
      </c>
    </row>
    <row r="3" spans="1:5" x14ac:dyDescent="0.3">
      <c r="A3" s="17">
        <v>44228</v>
      </c>
      <c r="B3" s="12">
        <v>46000</v>
      </c>
    </row>
    <row r="4" spans="1:5" x14ac:dyDescent="0.3">
      <c r="A4" s="17">
        <v>44256</v>
      </c>
      <c r="B4" s="12">
        <v>52349</v>
      </c>
    </row>
    <row r="5" spans="1:5" x14ac:dyDescent="0.3">
      <c r="A5" s="17">
        <v>44287</v>
      </c>
      <c r="B5" s="12">
        <v>45894</v>
      </c>
    </row>
    <row r="6" spans="1:5" x14ac:dyDescent="0.3">
      <c r="A6" s="17">
        <v>44317</v>
      </c>
      <c r="B6" s="12">
        <v>50683</v>
      </c>
    </row>
    <row r="7" spans="1:5" x14ac:dyDescent="0.3">
      <c r="A7" s="17">
        <v>44348</v>
      </c>
      <c r="B7" s="12">
        <v>46864</v>
      </c>
    </row>
    <row r="8" spans="1:5" x14ac:dyDescent="0.3">
      <c r="A8" s="17">
        <v>44378</v>
      </c>
      <c r="B8" s="12">
        <v>50460</v>
      </c>
    </row>
    <row r="9" spans="1:5" x14ac:dyDescent="0.3">
      <c r="A9" s="17">
        <v>44409</v>
      </c>
      <c r="B9" s="12">
        <v>47117</v>
      </c>
    </row>
    <row r="10" spans="1:5" x14ac:dyDescent="0.3">
      <c r="A10" s="17">
        <v>44440</v>
      </c>
      <c r="B10" s="12">
        <v>50764</v>
      </c>
    </row>
    <row r="11" spans="1:5" x14ac:dyDescent="0.3">
      <c r="A11" s="17">
        <v>44470</v>
      </c>
      <c r="B11" s="12">
        <v>52228</v>
      </c>
    </row>
    <row r="12" spans="1:5" x14ac:dyDescent="0.3">
      <c r="A12" s="17">
        <v>44501</v>
      </c>
      <c r="B12" s="12">
        <v>46808</v>
      </c>
    </row>
    <row r="13" spans="1:5" x14ac:dyDescent="0.3">
      <c r="A13" s="17">
        <v>44531</v>
      </c>
      <c r="B13" s="12">
        <v>49697</v>
      </c>
    </row>
    <row r="14" spans="1:5" x14ac:dyDescent="0.3">
      <c r="A14" s="17">
        <v>44562</v>
      </c>
      <c r="B14" s="12">
        <v>50164</v>
      </c>
    </row>
    <row r="15" spans="1:5" x14ac:dyDescent="0.3">
      <c r="A15" s="17">
        <v>44593</v>
      </c>
      <c r="B15" s="12">
        <v>50562</v>
      </c>
    </row>
    <row r="16" spans="1:5" x14ac:dyDescent="0.3">
      <c r="A16" s="17">
        <v>44621</v>
      </c>
      <c r="B16" s="12">
        <v>54379</v>
      </c>
    </row>
    <row r="17" spans="1:2" x14ac:dyDescent="0.3">
      <c r="A17" s="17">
        <v>44652</v>
      </c>
      <c r="B17" s="12">
        <v>51243</v>
      </c>
    </row>
    <row r="18" spans="1:2" x14ac:dyDescent="0.3">
      <c r="A18" s="17">
        <v>44682</v>
      </c>
      <c r="B18" s="12">
        <v>58815</v>
      </c>
    </row>
    <row r="19" spans="1:2" x14ac:dyDescent="0.3">
      <c r="A19" s="17">
        <v>44713</v>
      </c>
      <c r="B19" s="12">
        <v>53161</v>
      </c>
    </row>
    <row r="20" spans="1:2" x14ac:dyDescent="0.3">
      <c r="A20" s="17">
        <v>44743</v>
      </c>
      <c r="B20" s="12">
        <v>53888</v>
      </c>
    </row>
    <row r="21" spans="1:2" x14ac:dyDescent="0.3">
      <c r="A21" s="17">
        <v>44774</v>
      </c>
      <c r="B21" s="12">
        <v>54008</v>
      </c>
    </row>
    <row r="22" spans="1:2" x14ac:dyDescent="0.3">
      <c r="A22" s="17">
        <v>44805</v>
      </c>
      <c r="B22" s="12">
        <v>58290</v>
      </c>
    </row>
    <row r="23" spans="1:2" x14ac:dyDescent="0.3">
      <c r="A23" s="17">
        <v>44835</v>
      </c>
      <c r="B23" s="12">
        <v>56395</v>
      </c>
    </row>
    <row r="24" spans="1:2" x14ac:dyDescent="0.3">
      <c r="A24" s="17">
        <v>44866</v>
      </c>
      <c r="B24" s="12">
        <v>58441</v>
      </c>
    </row>
    <row r="25" spans="1:2" x14ac:dyDescent="0.3">
      <c r="A25" s="17">
        <v>44896</v>
      </c>
      <c r="B25" s="12">
        <v>56443</v>
      </c>
    </row>
    <row r="26" spans="1:2" x14ac:dyDescent="0.3">
      <c r="A26" s="17">
        <v>44927</v>
      </c>
      <c r="B26" s="12">
        <v>62558</v>
      </c>
    </row>
    <row r="27" spans="1:2" x14ac:dyDescent="0.3">
      <c r="A27" s="17">
        <v>44958</v>
      </c>
      <c r="B27" s="12">
        <v>67151</v>
      </c>
    </row>
    <row r="28" spans="1:2" x14ac:dyDescent="0.3">
      <c r="A28" s="17">
        <v>44986</v>
      </c>
      <c r="B28" s="12">
        <v>60002</v>
      </c>
    </row>
    <row r="29" spans="1:2" x14ac:dyDescent="0.3">
      <c r="A29" s="17">
        <v>45017</v>
      </c>
      <c r="B29" s="12">
        <v>64998</v>
      </c>
    </row>
    <row r="30" spans="1:2" x14ac:dyDescent="0.3">
      <c r="A30" s="17">
        <v>45047</v>
      </c>
      <c r="B30" s="12">
        <v>63858</v>
      </c>
    </row>
    <row r="31" spans="1:2" x14ac:dyDescent="0.3">
      <c r="A31" s="17">
        <v>45078</v>
      </c>
      <c r="B31" s="12">
        <v>62708</v>
      </c>
    </row>
    <row r="32" spans="1:2" x14ac:dyDescent="0.3">
      <c r="A32" s="17">
        <v>45108</v>
      </c>
      <c r="B32" s="12">
        <v>65491</v>
      </c>
    </row>
    <row r="33" spans="1:5" x14ac:dyDescent="0.3">
      <c r="A33" s="17">
        <v>45139</v>
      </c>
      <c r="B33" s="12">
        <v>57944</v>
      </c>
    </row>
    <row r="34" spans="1:5" x14ac:dyDescent="0.3">
      <c r="A34" s="17">
        <v>45170</v>
      </c>
      <c r="B34" s="12">
        <v>67536</v>
      </c>
    </row>
    <row r="35" spans="1:5" x14ac:dyDescent="0.3">
      <c r="A35" s="17">
        <v>45200</v>
      </c>
      <c r="B35" s="12">
        <v>57950</v>
      </c>
    </row>
    <row r="36" spans="1:5" x14ac:dyDescent="0.3">
      <c r="A36" s="17">
        <v>45231</v>
      </c>
      <c r="B36" s="12">
        <v>67878</v>
      </c>
    </row>
    <row r="37" spans="1:5" x14ac:dyDescent="0.3">
      <c r="A37" s="17">
        <v>45261</v>
      </c>
      <c r="B37" s="12">
        <v>57495</v>
      </c>
      <c r="C37" s="12">
        <v>57495</v>
      </c>
      <c r="D37" s="12">
        <v>57495</v>
      </c>
      <c r="E37" s="12">
        <v>57495</v>
      </c>
    </row>
    <row r="38" spans="1:5" x14ac:dyDescent="0.3">
      <c r="A38" s="17">
        <v>45292</v>
      </c>
      <c r="C38" s="12">
        <f t="shared" ref="C38:C50" si="0">_xlfn.FORECAST.ETS(A38,$B$2:$B$37,$A$2:$A$37,1,1)</f>
        <v>65096.843174666043</v>
      </c>
      <c r="D38" s="12">
        <f t="shared" ref="D38:D50" si="1">C38-_xlfn.FORECAST.ETS.CONFINT(A38,$B$2:$B$37,$A$2:$A$37,0.95,1,1)</f>
        <v>58279.756647582159</v>
      </c>
      <c r="E38" s="12">
        <f t="shared" ref="E38:E50" si="2">C38+_xlfn.FORECAST.ETS.CONFINT(A38,$B$2:$B$37,$A$2:$A$37,0.95,1,1)</f>
        <v>71913.929701749919</v>
      </c>
    </row>
    <row r="39" spans="1:5" x14ac:dyDescent="0.3">
      <c r="A39" s="17">
        <v>45323</v>
      </c>
      <c r="C39" s="12">
        <f t="shared" si="0"/>
        <v>65622.956656481634</v>
      </c>
      <c r="D39" s="12">
        <f t="shared" si="1"/>
        <v>58751.113643759563</v>
      </c>
      <c r="E39" s="12">
        <f t="shared" si="2"/>
        <v>72494.799669203698</v>
      </c>
    </row>
    <row r="40" spans="1:5" x14ac:dyDescent="0.3">
      <c r="A40" s="17">
        <v>45352</v>
      </c>
      <c r="C40" s="12">
        <f t="shared" si="0"/>
        <v>66149.070138297247</v>
      </c>
      <c r="D40" s="12">
        <f t="shared" si="1"/>
        <v>59222.048080026558</v>
      </c>
      <c r="E40" s="12">
        <f t="shared" si="2"/>
        <v>73076.092196567944</v>
      </c>
    </row>
    <row r="41" spans="1:5" x14ac:dyDescent="0.3">
      <c r="A41" s="17">
        <v>45383</v>
      </c>
      <c r="C41" s="12">
        <f t="shared" si="0"/>
        <v>66675.183620112846</v>
      </c>
      <c r="D41" s="12">
        <f t="shared" si="1"/>
        <v>59692.563318542612</v>
      </c>
      <c r="E41" s="12">
        <f t="shared" si="2"/>
        <v>73657.80392168308</v>
      </c>
    </row>
    <row r="42" spans="1:5" x14ac:dyDescent="0.3">
      <c r="A42" s="17">
        <v>45413</v>
      </c>
      <c r="C42" s="12">
        <f t="shared" si="0"/>
        <v>67201.297101928445</v>
      </c>
      <c r="D42" s="12">
        <f t="shared" si="1"/>
        <v>60162.662690536505</v>
      </c>
      <c r="E42" s="12">
        <f t="shared" si="2"/>
        <v>74239.931513320378</v>
      </c>
    </row>
    <row r="43" spans="1:5" x14ac:dyDescent="0.3">
      <c r="A43" s="17">
        <v>45444</v>
      </c>
      <c r="C43" s="12">
        <f t="shared" si="0"/>
        <v>67727.410583744058</v>
      </c>
      <c r="D43" s="12">
        <f t="shared" si="1"/>
        <v>60632.349495557712</v>
      </c>
      <c r="E43" s="12">
        <f t="shared" si="2"/>
        <v>74822.471671930412</v>
      </c>
    </row>
    <row r="44" spans="1:5" x14ac:dyDescent="0.3">
      <c r="A44" s="17">
        <v>45474</v>
      </c>
      <c r="C44" s="12">
        <f t="shared" si="0"/>
        <v>68253.524065559657</v>
      </c>
      <c r="D44" s="12">
        <f t="shared" si="1"/>
        <v>61101.627000805849</v>
      </c>
      <c r="E44" s="12">
        <f t="shared" si="2"/>
        <v>75405.421130313465</v>
      </c>
    </row>
    <row r="45" spans="1:5" x14ac:dyDescent="0.3">
      <c r="A45" s="17">
        <v>45505</v>
      </c>
      <c r="C45" s="12">
        <f t="shared" si="0"/>
        <v>68779.637547375256</v>
      </c>
      <c r="D45" s="12">
        <f t="shared" si="1"/>
        <v>61570.498440534386</v>
      </c>
      <c r="E45" s="12">
        <f t="shared" si="2"/>
        <v>75988.776654216126</v>
      </c>
    </row>
    <row r="46" spans="1:5" x14ac:dyDescent="0.3">
      <c r="A46" s="17">
        <v>45536</v>
      </c>
      <c r="C46" s="12">
        <f t="shared" si="0"/>
        <v>69305.751029190869</v>
      </c>
      <c r="D46" s="12">
        <f t="shared" si="1"/>
        <v>62038.967015524424</v>
      </c>
      <c r="E46" s="12">
        <f t="shared" si="2"/>
        <v>76572.535042857315</v>
      </c>
    </row>
    <row r="47" spans="1:5" x14ac:dyDescent="0.3">
      <c r="A47" s="17">
        <v>45566</v>
      </c>
      <c r="C47" s="12">
        <f t="shared" si="0"/>
        <v>69831.864511006468</v>
      </c>
      <c r="D47" s="12">
        <f t="shared" si="1"/>
        <v>62507.035892625063</v>
      </c>
      <c r="E47" s="12">
        <f t="shared" si="2"/>
        <v>77156.693129387873</v>
      </c>
    </row>
    <row r="48" spans="1:5" x14ac:dyDescent="0.3">
      <c r="A48" s="17">
        <v>45597</v>
      </c>
      <c r="C48" s="12">
        <f t="shared" si="0"/>
        <v>70357.977992822067</v>
      </c>
      <c r="D48" s="12">
        <f t="shared" si="1"/>
        <v>62974.708204356888</v>
      </c>
      <c r="E48" s="12">
        <f t="shared" si="2"/>
        <v>77741.247781287253</v>
      </c>
    </row>
    <row r="49" spans="1:5" x14ac:dyDescent="0.3">
      <c r="A49" s="17">
        <v>45627</v>
      </c>
      <c r="C49" s="12">
        <f t="shared" si="0"/>
        <v>70884.09147463768</v>
      </c>
      <c r="D49" s="12">
        <f t="shared" si="1"/>
        <v>63441.987048574709</v>
      </c>
      <c r="E49" s="12">
        <f t="shared" si="2"/>
        <v>78326.195900700652</v>
      </c>
    </row>
    <row r="50" spans="1:5" x14ac:dyDescent="0.3">
      <c r="A50" s="17">
        <v>45657</v>
      </c>
      <c r="C50" s="12">
        <f t="shared" si="0"/>
        <v>71393.233553814061</v>
      </c>
      <c r="D50" s="12">
        <f t="shared" si="1"/>
        <v>63893.807270310048</v>
      </c>
      <c r="E50" s="12">
        <f t="shared" si="2"/>
        <v>78892.659837318075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5D51C-EBD9-460A-B88D-5B3FCA37D242}">
  <dimension ref="B2:D22"/>
  <sheetViews>
    <sheetView zoomScale="120" zoomScaleNormal="120" workbookViewId="0">
      <selection activeCell="D3" sqref="D3"/>
    </sheetView>
  </sheetViews>
  <sheetFormatPr defaultRowHeight="14.4" x14ac:dyDescent="0.3"/>
  <cols>
    <col min="2" max="2" width="21.33203125" customWidth="1"/>
    <col min="3" max="3" width="18.44140625" customWidth="1"/>
    <col min="4" max="4" width="20.21875" bestFit="1" customWidth="1"/>
  </cols>
  <sheetData>
    <row r="2" spans="2:4" x14ac:dyDescent="0.3">
      <c r="B2" s="5" t="s">
        <v>36</v>
      </c>
      <c r="C2" s="5" t="s">
        <v>37</v>
      </c>
      <c r="D2" s="5" t="s">
        <v>38</v>
      </c>
    </row>
    <row r="3" spans="2:4" x14ac:dyDescent="0.3">
      <c r="B3" t="s">
        <v>39</v>
      </c>
      <c r="C3" s="11">
        <v>1987654.321</v>
      </c>
      <c r="D3" s="2">
        <v>79506.172839999999</v>
      </c>
    </row>
    <row r="4" spans="2:4" x14ac:dyDescent="0.3">
      <c r="B4" t="s">
        <v>40</v>
      </c>
      <c r="C4" s="11">
        <v>1543210.987</v>
      </c>
      <c r="D4" s="2">
        <v>61728.439480000001</v>
      </c>
    </row>
    <row r="5" spans="2:4" x14ac:dyDescent="0.3">
      <c r="B5" t="s">
        <v>41</v>
      </c>
      <c r="C5" s="11">
        <v>4567890.1229999997</v>
      </c>
      <c r="D5" s="2">
        <v>411110.11106999993</v>
      </c>
    </row>
    <row r="6" spans="2:4" x14ac:dyDescent="0.3">
      <c r="B6" t="s">
        <v>42</v>
      </c>
      <c r="C6" s="11">
        <v>3009876.5430000001</v>
      </c>
      <c r="D6" s="2">
        <v>120395.06172</v>
      </c>
    </row>
    <row r="7" spans="2:4" x14ac:dyDescent="0.3">
      <c r="B7" t="s">
        <v>43</v>
      </c>
      <c r="C7" s="11">
        <v>1209876.5430000001</v>
      </c>
      <c r="D7" s="2">
        <v>48395.061720000005</v>
      </c>
    </row>
    <row r="8" spans="2:4" x14ac:dyDescent="0.3">
      <c r="B8" t="s">
        <v>44</v>
      </c>
      <c r="C8" s="11">
        <v>1801234.567</v>
      </c>
      <c r="D8" s="2">
        <v>72049.38268000001</v>
      </c>
    </row>
    <row r="9" spans="2:4" x14ac:dyDescent="0.3">
      <c r="B9" t="s">
        <v>45</v>
      </c>
      <c r="C9" s="11">
        <v>1000000</v>
      </c>
      <c r="D9" s="2">
        <v>40000</v>
      </c>
    </row>
    <row r="10" spans="2:4" x14ac:dyDescent="0.3">
      <c r="B10" t="s">
        <v>46</v>
      </c>
      <c r="C10" s="11">
        <v>987654.321</v>
      </c>
      <c r="D10" s="2">
        <v>29629.629629999999</v>
      </c>
    </row>
    <row r="11" spans="2:4" x14ac:dyDescent="0.3">
      <c r="B11" t="s">
        <v>47</v>
      </c>
      <c r="C11" s="11">
        <v>1309876.5430000001</v>
      </c>
      <c r="D11" s="2">
        <v>52395.061720000005</v>
      </c>
    </row>
    <row r="12" spans="2:4" x14ac:dyDescent="0.3">
      <c r="B12" t="s">
        <v>48</v>
      </c>
      <c r="C12" s="11">
        <v>4123456.7889999999</v>
      </c>
      <c r="D12" s="2">
        <v>329876.54311999999</v>
      </c>
    </row>
    <row r="13" spans="2:4" x14ac:dyDescent="0.3">
      <c r="B13" t="s">
        <v>49</v>
      </c>
      <c r="C13" s="11">
        <v>801234.56790000002</v>
      </c>
      <c r="D13" s="2">
        <v>24037.037036999998</v>
      </c>
    </row>
    <row r="14" spans="2:4" x14ac:dyDescent="0.3">
      <c r="B14" t="s">
        <v>50</v>
      </c>
      <c r="C14" s="11">
        <v>2512345.6779999998</v>
      </c>
      <c r="D14" s="2">
        <v>100493.82712</v>
      </c>
    </row>
    <row r="15" spans="2:4" x14ac:dyDescent="0.3">
      <c r="B15" t="s">
        <v>51</v>
      </c>
      <c r="C15" s="11">
        <v>701234.56790000002</v>
      </c>
      <c r="D15" s="2">
        <v>21037.037036999998</v>
      </c>
    </row>
    <row r="16" spans="2:4" x14ac:dyDescent="0.3">
      <c r="B16" t="s">
        <v>52</v>
      </c>
      <c r="C16" s="11">
        <v>1701234.567</v>
      </c>
      <c r="D16" s="2">
        <v>68049.38268000001</v>
      </c>
    </row>
    <row r="17" spans="2:4" x14ac:dyDescent="0.3">
      <c r="B17" t="s">
        <v>53</v>
      </c>
      <c r="C17" s="11">
        <v>2198765.432</v>
      </c>
      <c r="D17" s="2">
        <v>87950.617280000006</v>
      </c>
    </row>
    <row r="18" spans="2:4" x14ac:dyDescent="0.3">
      <c r="B18" t="s">
        <v>54</v>
      </c>
      <c r="C18" s="11">
        <v>1109876.5430000001</v>
      </c>
      <c r="D18" s="2">
        <v>44395.061720000005</v>
      </c>
    </row>
    <row r="19" spans="2:4" x14ac:dyDescent="0.3">
      <c r="B19" t="s">
        <v>55</v>
      </c>
      <c r="C19" s="11">
        <v>954321.09880000004</v>
      </c>
      <c r="D19" s="2">
        <v>4771.6054940000004</v>
      </c>
    </row>
    <row r="20" spans="2:4" x14ac:dyDescent="0.3">
      <c r="B20" t="s">
        <v>56</v>
      </c>
      <c r="C20" s="11">
        <v>1601234.567</v>
      </c>
      <c r="D20" s="2">
        <v>64049.382680000002</v>
      </c>
    </row>
    <row r="21" spans="2:4" x14ac:dyDescent="0.3">
      <c r="B21" t="s">
        <v>57</v>
      </c>
      <c r="C21" s="11">
        <v>780123.45680000004</v>
      </c>
      <c r="D21" s="2">
        <v>23403.703704</v>
      </c>
    </row>
    <row r="22" spans="2:4" x14ac:dyDescent="0.3">
      <c r="B22" t="s">
        <v>58</v>
      </c>
      <c r="C22" s="11">
        <v>1200000</v>
      </c>
      <c r="D22" s="2">
        <v>48000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1. Revenue and GP</vt:lpstr>
      <vt:lpstr>1a. Rev and GP Bubble</vt:lpstr>
      <vt:lpstr>2. Revenue and GP Trend</vt:lpstr>
      <vt:lpstr>3. Department expenses</vt:lpstr>
      <vt:lpstr>4. Marketing Expenses </vt:lpstr>
      <vt:lpstr>5. Forecast Chart</vt:lpstr>
      <vt:lpstr>6. Scatter Plot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Learn Accounting Finance</dc:creator>
  <cp:lastModifiedBy>Learn Accounting Finance</cp:lastModifiedBy>
  <dcterms:created xsi:type="dcterms:W3CDTF">2024-01-28T18:36:52Z</dcterms:created>
  <dcterms:modified xsi:type="dcterms:W3CDTF">2024-03-06T00:28:22Z</dcterms:modified>
</cp:coreProperties>
</file>